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davidlundy/Desktop/"/>
    </mc:Choice>
  </mc:AlternateContent>
  <xr:revisionPtr revIDLastSave="0" documentId="13_ncr:9_{DEEA9E74-B476-7F47-B790-C106FF6F33DC}" xr6:coauthVersionLast="47" xr6:coauthVersionMax="47" xr10:uidLastSave="{00000000-0000-0000-0000-000000000000}"/>
  <bookViews>
    <workbookView xWindow="0" yWindow="500" windowWidth="28800" windowHeight="17500" xr2:uid="{4096FCD7-EFEA-2644-BF31-07D68066C003}"/>
  </bookViews>
  <sheets>
    <sheet name="Average" sheetId="6" r:id="rId1"/>
    <sheet name="Healthy" sheetId="1" r:id="rId2"/>
    <sheet name="Unhealthy" sheetId="5" r:id="rId3"/>
  </sheets>
  <definedNames>
    <definedName name="_xlnm.Print_Area" localSheetId="0">Average!$A$1:$K$17</definedName>
    <definedName name="_xlnm.Print_Area" localSheetId="1">Healthy!$A$1:$K$17</definedName>
    <definedName name="_xlnm.Print_Area" localSheetId="2">Unhealthy!$A$1:$K$17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K8" i="6"/>
  <c r="K11" i="6" s="1"/>
  <c r="J8" i="6"/>
  <c r="J11" i="6" s="1"/>
  <c r="I8" i="6"/>
  <c r="I11" i="6" s="1"/>
  <c r="H8" i="6"/>
  <c r="H11" i="6" s="1"/>
  <c r="G8" i="6"/>
  <c r="G11" i="6" s="1"/>
  <c r="F8" i="6"/>
  <c r="F11" i="6" s="1"/>
  <c r="E8" i="6"/>
  <c r="E11" i="6" s="1"/>
  <c r="D8" i="6"/>
  <c r="D11" i="6" s="1"/>
  <c r="C8" i="6"/>
  <c r="C11" i="6" s="1"/>
  <c r="B8" i="6"/>
  <c r="B11" i="6" s="1"/>
  <c r="D13" i="5"/>
  <c r="K8" i="5"/>
  <c r="K11" i="5" s="1"/>
  <c r="J8" i="5"/>
  <c r="J11" i="5" s="1"/>
  <c r="I8" i="5"/>
  <c r="I11" i="5" s="1"/>
  <c r="H8" i="5"/>
  <c r="H11" i="5" s="1"/>
  <c r="G8" i="5"/>
  <c r="G11" i="5" s="1"/>
  <c r="F8" i="5"/>
  <c r="F11" i="5" s="1"/>
  <c r="E8" i="5"/>
  <c r="E11" i="5" s="1"/>
  <c r="D8" i="5"/>
  <c r="D11" i="5" s="1"/>
  <c r="C8" i="5"/>
  <c r="C11" i="5" s="1"/>
  <c r="B8" i="5"/>
  <c r="B11" i="5" s="1"/>
  <c r="E8" i="1"/>
  <c r="E11" i="1" s="1"/>
  <c r="D13" i="1"/>
  <c r="B8" i="1"/>
  <c r="B11" i="1" s="1"/>
  <c r="C8" i="1"/>
  <c r="C11" i="1" s="1"/>
  <c r="D8" i="1"/>
  <c r="D11" i="1"/>
  <c r="F8" i="1"/>
  <c r="F11" i="1"/>
  <c r="G8" i="1"/>
  <c r="G11" i="1"/>
  <c r="H8" i="1"/>
  <c r="H11" i="1" s="1"/>
  <c r="I8" i="1"/>
  <c r="I11" i="1"/>
  <c r="J8" i="1"/>
  <c r="J11" i="1"/>
  <c r="K8" i="1"/>
  <c r="K11" i="1" s="1"/>
  <c r="B17" i="6" l="1"/>
  <c r="C17" i="6" s="1"/>
  <c r="D17" i="6" s="1"/>
  <c r="E17" i="6" s="1"/>
  <c r="F17" i="6" s="1"/>
  <c r="B17" i="5"/>
  <c r="C17" i="5" s="1"/>
  <c r="D17" i="5" s="1"/>
  <c r="E17" i="5" s="1"/>
  <c r="F17" i="5" s="1"/>
  <c r="B17" i="1"/>
  <c r="C17" i="1" s="1"/>
  <c r="D17" i="1" s="1"/>
  <c r="E17" i="1" s="1"/>
  <c r="F17" i="1" s="1"/>
</calcChain>
</file>

<file path=xl/sharedStrings.xml><?xml version="1.0" encoding="utf-8"?>
<sst xmlns="http://schemas.openxmlformats.org/spreadsheetml/2006/main" count="159" uniqueCount="44">
  <si>
    <t>g/L</t>
  </si>
  <si>
    <t xml:space="preserve"> %</t>
  </si>
  <si>
    <t xml:space="preserve"> fL</t>
  </si>
  <si>
    <t xml:space="preserve"> U/L</t>
  </si>
  <si>
    <t xml:space="preserve"> years</t>
  </si>
  <si>
    <t>Mean Cell Volume</t>
  </si>
  <si>
    <t>White Blood Cells</t>
  </si>
  <si>
    <t xml:space="preserve"> Glucose</t>
  </si>
  <si>
    <t xml:space="preserve"> Lympocyte</t>
  </si>
  <si>
    <t xml:space="preserve"> Red Cell Dist Width</t>
  </si>
  <si>
    <t xml:space="preserve"> Age</t>
  </si>
  <si>
    <t>Wts</t>
  </si>
  <si>
    <t>Conv</t>
  </si>
  <si>
    <t>mg/dL</t>
  </si>
  <si>
    <t>mg/L</t>
  </si>
  <si>
    <r>
      <t>m</t>
    </r>
    <r>
      <rPr>
        <sz val="10"/>
        <rFont val="Arial"/>
      </rPr>
      <t>mol/L</t>
    </r>
  </si>
  <si>
    <t>mmol/L</t>
  </si>
  <si>
    <t>Ln(mg/dL)</t>
  </si>
  <si>
    <t xml:space="preserve"> cUnits</t>
  </si>
  <si>
    <t>Units</t>
  </si>
  <si>
    <t>LinComb</t>
  </si>
  <si>
    <t>b0</t>
  </si>
  <si>
    <t>t</t>
  </si>
  <si>
    <t>years</t>
  </si>
  <si>
    <t>g</t>
  </si>
  <si>
    <t>MortScore</t>
  </si>
  <si>
    <r>
      <t>10^3 cells/</t>
    </r>
    <r>
      <rPr>
        <sz val="10"/>
        <rFont val="Symbol"/>
        <family val="1"/>
        <charset val="2"/>
      </rPr>
      <t>m</t>
    </r>
    <r>
      <rPr>
        <sz val="10"/>
        <rFont val="Arial"/>
      </rPr>
      <t>L</t>
    </r>
  </si>
  <si>
    <t>Results</t>
  </si>
  <si>
    <t>Calculation:</t>
  </si>
  <si>
    <t>Def.</t>
  </si>
  <si>
    <t>Terms</t>
  </si>
  <si>
    <t>cInput</t>
  </si>
  <si>
    <t>Input</t>
  </si>
  <si>
    <t>Albumin</t>
  </si>
  <si>
    <t>Refs:  "An epigenetic biomarker of aging for lifespan and healthspan", Aging (Albany NY) 10(4)  573-591 (2018 Apr 18).</t>
  </si>
  <si>
    <t>Creatinine</t>
  </si>
  <si>
    <t>"A New Epigenetic Clock for Aging and Life Expectancy", Talk by Morgan Levine</t>
  </si>
  <si>
    <r>
      <t xml:space="preserve">                     A spreadsheet to calculate Mortality Score and Phenotypic Age.  </t>
    </r>
    <r>
      <rPr>
        <b/>
        <sz val="10"/>
        <rFont val="Arial"/>
        <family val="2"/>
      </rPr>
      <t>Author: John G. Cramer</t>
    </r>
  </si>
  <si>
    <t xml:space="preserve"> Alkaline Phosphatase</t>
  </si>
  <si>
    <t>est. DNAm Age</t>
  </si>
  <si>
    <t>est. D MScore</t>
  </si>
  <si>
    <t>Ptypic Age</t>
  </si>
  <si>
    <t>months</t>
  </si>
  <si>
    <t>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</si>
</sst>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0.000"/>
    <numFmt numFmtId="171" formatCode="0.0000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171" fontId="0" fillId="0" borderId="4" xfId="0" applyNumberForma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71" fontId="0" fillId="0" borderId="0" xfId="0" applyNumberFormat="1" applyBorder="1"/>
    <xf numFmtId="0" fontId="8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0" fontId="10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1" applyFont="1" applyFill="1" applyAlignment="1" applyProtection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171" fontId="14" fillId="0" borderId="0" xfId="0" applyNumberFormat="1" applyFont="1" applyFill="1" applyBorder="1"/>
    <xf numFmtId="0" fontId="14" fillId="0" borderId="0" xfId="0" applyFont="1" applyFill="1"/>
    <xf numFmtId="2" fontId="14" fillId="0" borderId="0" xfId="0" applyNumberFormat="1" applyFont="1" applyFill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12" xfId="0" applyBorder="1" applyAlignment="1"/>
    <xf numFmtId="0" fontId="0" fillId="0" borderId="8" xfId="0" applyBorder="1" applyAlignment="1"/>
    <xf numFmtId="0" fontId="10" fillId="0" borderId="5" xfId="1" applyBorder="1" applyAlignment="1" applyProtection="1">
      <alignment horizontal="center"/>
    </xf>
    <xf numFmtId="0" fontId="10" fillId="0" borderId="0" xfId="1" applyAlignment="1" applyProtection="1">
      <alignment horizontal="center"/>
    </xf>
    <xf numFmtId="0" fontId="10" fillId="0" borderId="2" xfId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/>
    </xf>
    <xf numFmtId="0" fontId="10" fillId="0" borderId="11" xfId="1" applyBorder="1" applyAlignment="1" applyProtection="1">
      <alignment horizontal="center"/>
    </xf>
    <xf numFmtId="0" fontId="10" fillId="0" borderId="10" xfId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pubmed/29676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pubmed/2967699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pubmed/29676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E16D-C356-5146-8CFD-308C06FFF94A}">
  <dimension ref="A1:L24"/>
  <sheetViews>
    <sheetView tabSelected="1" zoomScale="182" zoomScaleNormal="150" workbookViewId="0">
      <selection activeCell="K6" sqref="K6"/>
    </sheetView>
  </sheetViews>
  <sheetFormatPr baseColWidth="10" defaultColWidth="8.83203125" defaultRowHeight="13" x14ac:dyDescent="0.15"/>
  <cols>
    <col min="1" max="1" width="7.5" style="1" bestFit="1" customWidth="1"/>
    <col min="2" max="2" width="8.6640625" customWidth="1"/>
    <col min="3" max="3" width="9.33203125" customWidth="1"/>
    <col min="4" max="4" width="8.33203125" customWidth="1"/>
    <col min="5" max="5" width="7.6640625" customWidth="1"/>
    <col min="6" max="6" width="11.6640625" customWidth="1"/>
    <col min="7" max="8" width="9.6640625" customWidth="1"/>
    <col min="9" max="9" width="11.5" customWidth="1"/>
    <col min="10" max="10" width="11.33203125" customWidth="1"/>
    <col min="11" max="11" width="6.1640625" customWidth="1"/>
    <col min="12" max="12" width="19" style="52" customWidth="1"/>
  </cols>
  <sheetData>
    <row r="1" spans="1:12" s="4" customFormat="1" x14ac:dyDescent="0.15">
      <c r="A1" s="54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44"/>
    </row>
    <row r="2" spans="1:12" s="40" customFormat="1" x14ac:dyDescent="0.15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45"/>
    </row>
    <row r="3" spans="1:12" s="39" customFormat="1" x14ac:dyDescent="0.15">
      <c r="A3" s="60" t="s">
        <v>36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46"/>
    </row>
    <row r="4" spans="1:12" s="5" customFormat="1" ht="42" x14ac:dyDescent="0.15">
      <c r="A4" s="17" t="s">
        <v>29</v>
      </c>
      <c r="B4" s="18" t="s">
        <v>33</v>
      </c>
      <c r="C4" s="18" t="s">
        <v>35</v>
      </c>
      <c r="D4" s="18" t="s">
        <v>7</v>
      </c>
      <c r="E4" s="18" t="s">
        <v>43</v>
      </c>
      <c r="F4" s="18" t="s">
        <v>8</v>
      </c>
      <c r="G4" s="18" t="s">
        <v>5</v>
      </c>
      <c r="H4" s="18" t="s">
        <v>9</v>
      </c>
      <c r="I4" s="18" t="s">
        <v>38</v>
      </c>
      <c r="J4" s="18" t="s">
        <v>6</v>
      </c>
      <c r="K4" s="19" t="s">
        <v>10</v>
      </c>
      <c r="L4" s="47"/>
    </row>
    <row r="5" spans="1:12" s="20" customFormat="1" ht="18" x14ac:dyDescent="0.2">
      <c r="A5" s="22" t="s">
        <v>32</v>
      </c>
      <c r="B5" s="22">
        <v>4.2</v>
      </c>
      <c r="C5" s="22">
        <v>1</v>
      </c>
      <c r="D5" s="22">
        <v>85</v>
      </c>
      <c r="E5" s="22">
        <v>1.5</v>
      </c>
      <c r="F5" s="22">
        <v>30</v>
      </c>
      <c r="G5" s="22">
        <v>90</v>
      </c>
      <c r="H5" s="22">
        <v>13</v>
      </c>
      <c r="I5" s="22">
        <v>85</v>
      </c>
      <c r="J5" s="22">
        <v>7</v>
      </c>
      <c r="K5" s="22">
        <v>40</v>
      </c>
      <c r="L5" s="48"/>
    </row>
    <row r="6" spans="1:12" s="12" customFormat="1" x14ac:dyDescent="0.15">
      <c r="A6" s="25" t="s">
        <v>19</v>
      </c>
      <c r="B6" s="43" t="s">
        <v>13</v>
      </c>
      <c r="C6" s="26" t="s">
        <v>13</v>
      </c>
      <c r="D6" s="26" t="s">
        <v>13</v>
      </c>
      <c r="E6" s="26" t="s">
        <v>14</v>
      </c>
      <c r="F6" s="26" t="s">
        <v>1</v>
      </c>
      <c r="G6" s="26" t="s">
        <v>2</v>
      </c>
      <c r="H6" s="26" t="s">
        <v>1</v>
      </c>
      <c r="I6" s="26" t="s">
        <v>3</v>
      </c>
      <c r="J6" s="26" t="s">
        <v>26</v>
      </c>
      <c r="K6" s="26" t="s">
        <v>4</v>
      </c>
      <c r="L6" s="49"/>
    </row>
    <row r="7" spans="1:12" s="7" customFormat="1" x14ac:dyDescent="0.15">
      <c r="A7" s="23" t="s">
        <v>12</v>
      </c>
      <c r="B7" s="9">
        <v>10</v>
      </c>
      <c r="C7" s="9">
        <v>88.4</v>
      </c>
      <c r="D7" s="9">
        <v>5.5500000000000001E-2</v>
      </c>
      <c r="E7" s="9">
        <v>0.1</v>
      </c>
      <c r="F7" s="9"/>
      <c r="G7" s="9"/>
      <c r="H7" s="9"/>
      <c r="I7" s="9"/>
      <c r="J7" s="9"/>
      <c r="K7" s="9"/>
      <c r="L7" s="50"/>
    </row>
    <row r="8" spans="1:12" s="12" customFormat="1" x14ac:dyDescent="0.15">
      <c r="A8" s="33" t="s">
        <v>31</v>
      </c>
      <c r="B8" s="37">
        <f>B5*B7</f>
        <v>42</v>
      </c>
      <c r="C8" s="38">
        <f>C5*C7</f>
        <v>88.4</v>
      </c>
      <c r="D8" s="31">
        <f>D5*D7</f>
        <v>4.7175000000000002</v>
      </c>
      <c r="E8" s="38">
        <f>LN(E5*E7)</f>
        <v>-1.8971199848858811</v>
      </c>
      <c r="F8" s="37">
        <f t="shared" ref="F8:K8" si="0">F5</f>
        <v>30</v>
      </c>
      <c r="G8" s="37">
        <f t="shared" si="0"/>
        <v>90</v>
      </c>
      <c r="H8" s="37">
        <f t="shared" si="0"/>
        <v>13</v>
      </c>
      <c r="I8" s="37">
        <f t="shared" si="0"/>
        <v>85</v>
      </c>
      <c r="J8" s="37">
        <f t="shared" si="0"/>
        <v>7</v>
      </c>
      <c r="K8" s="37">
        <f t="shared" si="0"/>
        <v>40</v>
      </c>
      <c r="L8" s="49"/>
    </row>
    <row r="9" spans="1:12" s="12" customFormat="1" x14ac:dyDescent="0.15">
      <c r="A9" s="25" t="s">
        <v>18</v>
      </c>
      <c r="B9" s="26" t="s">
        <v>0</v>
      </c>
      <c r="C9" s="27" t="s">
        <v>15</v>
      </c>
      <c r="D9" s="26" t="s">
        <v>16</v>
      </c>
      <c r="E9" s="26" t="s">
        <v>17</v>
      </c>
      <c r="F9" s="26" t="s">
        <v>1</v>
      </c>
      <c r="G9" s="26" t="s">
        <v>2</v>
      </c>
      <c r="H9" s="26" t="s">
        <v>1</v>
      </c>
      <c r="I9" s="26" t="s">
        <v>3</v>
      </c>
      <c r="J9" s="26" t="s">
        <v>26</v>
      </c>
      <c r="K9" s="26" t="s">
        <v>4</v>
      </c>
      <c r="L9" s="49"/>
    </row>
    <row r="10" spans="1:12" s="7" customFormat="1" x14ac:dyDescent="0.15">
      <c r="A10" s="23" t="s">
        <v>11</v>
      </c>
      <c r="B10" s="9">
        <v>-3.3599999999999998E-2</v>
      </c>
      <c r="C10" s="9">
        <v>9.4999999999999998E-3</v>
      </c>
      <c r="D10" s="9">
        <v>0.1953</v>
      </c>
      <c r="E10" s="9">
        <v>9.5399999999999999E-2</v>
      </c>
      <c r="F10" s="9">
        <v>-1.2E-2</v>
      </c>
      <c r="G10" s="9">
        <v>2.6800000000000001E-2</v>
      </c>
      <c r="H10" s="9">
        <v>0.3306</v>
      </c>
      <c r="I10" s="9">
        <v>1.9E-3</v>
      </c>
      <c r="J10" s="9">
        <v>5.5399999999999998E-2</v>
      </c>
      <c r="K10" s="9">
        <v>8.0399999999999999E-2</v>
      </c>
      <c r="L10" s="50"/>
    </row>
    <row r="11" spans="1:12" s="21" customFormat="1" x14ac:dyDescent="0.15">
      <c r="A11" s="24" t="s">
        <v>30</v>
      </c>
      <c r="B11" s="10">
        <f>B8*B10</f>
        <v>-1.4112</v>
      </c>
      <c r="C11" s="10">
        <f>C8*C10</f>
        <v>0.83979999999999999</v>
      </c>
      <c r="D11" s="10">
        <f t="shared" ref="D11:K11" si="1">D8*D10</f>
        <v>0.92132775</v>
      </c>
      <c r="E11" s="10">
        <f t="shared" si="1"/>
        <v>-0.18098524655811304</v>
      </c>
      <c r="F11" s="10">
        <f t="shared" si="1"/>
        <v>-0.36</v>
      </c>
      <c r="G11" s="10">
        <f t="shared" si="1"/>
        <v>2.4119999999999999</v>
      </c>
      <c r="H11" s="10">
        <f t="shared" si="1"/>
        <v>4.2978000000000005</v>
      </c>
      <c r="I11" s="10">
        <f t="shared" si="1"/>
        <v>0.1615</v>
      </c>
      <c r="J11" s="10">
        <f t="shared" si="1"/>
        <v>0.38779999999999998</v>
      </c>
      <c r="K11" s="10">
        <f t="shared" si="1"/>
        <v>3.2160000000000002</v>
      </c>
      <c r="L11" s="51"/>
    </row>
    <row r="12" spans="1:12" x14ac:dyDescent="0.15">
      <c r="A12" s="32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2" x14ac:dyDescent="0.15">
      <c r="A13" s="28" t="s">
        <v>22</v>
      </c>
      <c r="B13" s="41">
        <v>10</v>
      </c>
      <c r="C13" s="41" t="s">
        <v>23</v>
      </c>
      <c r="D13" s="41">
        <f>B13*12</f>
        <v>120</v>
      </c>
      <c r="E13" s="41" t="s">
        <v>42</v>
      </c>
      <c r="F13" s="7"/>
      <c r="G13" s="7"/>
      <c r="H13" s="7"/>
      <c r="I13" s="7"/>
      <c r="J13" s="7"/>
      <c r="K13" s="8"/>
    </row>
    <row r="14" spans="1:12" x14ac:dyDescent="0.15">
      <c r="A14" s="13" t="s">
        <v>24</v>
      </c>
      <c r="B14" s="9">
        <v>7.6927000000000002E-3</v>
      </c>
      <c r="C14" s="8"/>
      <c r="D14" s="7"/>
      <c r="E14" s="7"/>
      <c r="F14" s="7"/>
      <c r="G14" s="7"/>
      <c r="H14" s="7"/>
      <c r="I14" s="7"/>
      <c r="J14" s="7"/>
      <c r="K14" s="8"/>
    </row>
    <row r="15" spans="1:12" x14ac:dyDescent="0.15">
      <c r="A15" s="29" t="s">
        <v>21</v>
      </c>
      <c r="B15" s="11">
        <v>-19.906700000000001</v>
      </c>
      <c r="C15" s="30"/>
      <c r="D15" s="7"/>
      <c r="E15" s="7"/>
      <c r="F15" s="7"/>
      <c r="G15" s="7"/>
      <c r="H15" s="7"/>
      <c r="I15" s="7"/>
      <c r="J15" s="7"/>
      <c r="K15" s="8"/>
    </row>
    <row r="16" spans="1:12" s="3" customFormat="1" x14ac:dyDescent="0.15">
      <c r="A16" s="6"/>
      <c r="B16" s="6" t="s">
        <v>20</v>
      </c>
      <c r="C16" s="6" t="s">
        <v>25</v>
      </c>
      <c r="D16" s="6" t="s">
        <v>41</v>
      </c>
      <c r="E16" s="6" t="s">
        <v>39</v>
      </c>
      <c r="F16" s="6" t="s">
        <v>40</v>
      </c>
      <c r="G16" s="14"/>
      <c r="H16" s="14"/>
      <c r="I16" s="14"/>
      <c r="J16" s="14"/>
      <c r="K16" s="15"/>
      <c r="L16" s="53"/>
    </row>
    <row r="17" spans="1:12" s="3" customFormat="1" x14ac:dyDescent="0.15">
      <c r="A17" s="16" t="s">
        <v>27</v>
      </c>
      <c r="B17" s="42">
        <f>B11+C11+D11+E11+F11+G11+H11+I11+J11+K11+B15</f>
        <v>-9.6226574965581122</v>
      </c>
      <c r="C17" s="34">
        <f>1-EXP(-EXP(B17)*(EXP(B14*D13)-1)/B14)</f>
        <v>1.2973221767599075E-2</v>
      </c>
      <c r="D17" s="16">
        <f>141.50225 + LN(-0.00553*LN(1 -C17))/0.09165</f>
        <v>37.455185911678029</v>
      </c>
      <c r="E17" s="16">
        <f>D17/(1+1.28047*EXP(0.0344329*(-182.344+D17)))</f>
        <v>37.131264877572072</v>
      </c>
      <c r="F17" s="34">
        <f>1 - EXP(-0.000520363523*EXP(0.090165*E17))</f>
        <v>1.4692267909096834E-2</v>
      </c>
      <c r="G17" s="35"/>
      <c r="H17" s="35"/>
      <c r="I17" s="35"/>
      <c r="J17" s="35"/>
      <c r="K17" s="36"/>
      <c r="L17" s="53"/>
    </row>
    <row r="24" spans="1:12" x14ac:dyDescent="0.15">
      <c r="E24" s="2"/>
    </row>
  </sheetData>
  <mergeCells count="3">
    <mergeCell ref="A1:K1"/>
    <mergeCell ref="A2:K2"/>
    <mergeCell ref="A3:K3"/>
  </mergeCells>
  <hyperlinks>
    <hyperlink ref="A2:K2" r:id="rId1" display="Refs:  &quot;An epigenetic biomarker of aging for lifespan and healthspan&quot;, Aging (Albany NY) 10(4)  573-591 (2018 Apr 18)." xr:uid="{25D4FE17-FEF1-D848-8037-40E7B5806A58}"/>
  </hyperlinks>
  <pageMargins left="0.75" right="0.75" top="1" bottom="1" header="0.5" footer="0.5"/>
  <pageSetup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C3B5-A2D4-1749-94BF-01D629ACC89D}">
  <dimension ref="A1:L24"/>
  <sheetViews>
    <sheetView zoomScale="182" zoomScaleNormal="150" workbookViewId="0">
      <selection activeCell="K5" sqref="K5"/>
    </sheetView>
  </sheetViews>
  <sheetFormatPr baseColWidth="10" defaultColWidth="8.83203125" defaultRowHeight="13" x14ac:dyDescent="0.15"/>
  <cols>
    <col min="1" max="1" width="7.5" style="1" bestFit="1" customWidth="1"/>
    <col min="2" max="2" width="8.6640625" customWidth="1"/>
    <col min="3" max="3" width="9.33203125" customWidth="1"/>
    <col min="4" max="4" width="8.33203125" customWidth="1"/>
    <col min="5" max="5" width="7.6640625" customWidth="1"/>
    <col min="6" max="6" width="11.6640625" customWidth="1"/>
    <col min="7" max="8" width="9.6640625" customWidth="1"/>
    <col min="9" max="9" width="11.5" customWidth="1"/>
    <col min="10" max="10" width="11.33203125" customWidth="1"/>
    <col min="11" max="11" width="6.1640625" customWidth="1"/>
    <col min="12" max="12" width="19" style="52" customWidth="1"/>
  </cols>
  <sheetData>
    <row r="1" spans="1:12" s="4" customFormat="1" x14ac:dyDescent="0.15">
      <c r="A1" s="54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44"/>
    </row>
    <row r="2" spans="1:12" s="40" customFormat="1" x14ac:dyDescent="0.15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45"/>
    </row>
    <row r="3" spans="1:12" s="39" customFormat="1" x14ac:dyDescent="0.15">
      <c r="A3" s="60" t="s">
        <v>36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46"/>
    </row>
    <row r="4" spans="1:12" s="5" customFormat="1" ht="42" x14ac:dyDescent="0.15">
      <c r="A4" s="17" t="s">
        <v>29</v>
      </c>
      <c r="B4" s="18" t="s">
        <v>33</v>
      </c>
      <c r="C4" s="18" t="s">
        <v>35</v>
      </c>
      <c r="D4" s="18" t="s">
        <v>7</v>
      </c>
      <c r="E4" s="18" t="s">
        <v>43</v>
      </c>
      <c r="F4" s="18" t="s">
        <v>8</v>
      </c>
      <c r="G4" s="18" t="s">
        <v>5</v>
      </c>
      <c r="H4" s="18" t="s">
        <v>9</v>
      </c>
      <c r="I4" s="18" t="s">
        <v>38</v>
      </c>
      <c r="J4" s="18" t="s">
        <v>6</v>
      </c>
      <c r="K4" s="19" t="s">
        <v>10</v>
      </c>
      <c r="L4" s="47"/>
    </row>
    <row r="5" spans="1:12" s="20" customFormat="1" ht="18" x14ac:dyDescent="0.2">
      <c r="A5" s="22" t="s">
        <v>32</v>
      </c>
      <c r="B5" s="22">
        <v>4.7</v>
      </c>
      <c r="C5" s="22">
        <v>0.8</v>
      </c>
      <c r="D5" s="22">
        <v>75</v>
      </c>
      <c r="E5" s="22">
        <v>0.3</v>
      </c>
      <c r="F5" s="22">
        <v>35</v>
      </c>
      <c r="G5" s="22">
        <v>84</v>
      </c>
      <c r="H5" s="22">
        <v>11.5</v>
      </c>
      <c r="I5" s="22">
        <v>45</v>
      </c>
      <c r="J5" s="22">
        <v>4</v>
      </c>
      <c r="K5" s="22">
        <v>40</v>
      </c>
      <c r="L5" s="48"/>
    </row>
    <row r="6" spans="1:12" s="12" customFormat="1" x14ac:dyDescent="0.15">
      <c r="A6" s="25" t="s">
        <v>19</v>
      </c>
      <c r="B6" s="43" t="s">
        <v>13</v>
      </c>
      <c r="C6" s="26" t="s">
        <v>13</v>
      </c>
      <c r="D6" s="26" t="s">
        <v>13</v>
      </c>
      <c r="E6" s="26" t="s">
        <v>14</v>
      </c>
      <c r="F6" s="26" t="s">
        <v>1</v>
      </c>
      <c r="G6" s="26" t="s">
        <v>2</v>
      </c>
      <c r="H6" s="26" t="s">
        <v>1</v>
      </c>
      <c r="I6" s="26" t="s">
        <v>3</v>
      </c>
      <c r="J6" s="26" t="s">
        <v>26</v>
      </c>
      <c r="K6" s="26" t="s">
        <v>4</v>
      </c>
      <c r="L6" s="49"/>
    </row>
    <row r="7" spans="1:12" s="7" customFormat="1" x14ac:dyDescent="0.15">
      <c r="A7" s="23" t="s">
        <v>12</v>
      </c>
      <c r="B7" s="9">
        <v>10</v>
      </c>
      <c r="C7" s="9">
        <v>88.4</v>
      </c>
      <c r="D7" s="9">
        <v>5.5500000000000001E-2</v>
      </c>
      <c r="E7" s="9">
        <v>0.1</v>
      </c>
      <c r="F7" s="9"/>
      <c r="G7" s="9"/>
      <c r="H7" s="9"/>
      <c r="I7" s="9"/>
      <c r="J7" s="9"/>
      <c r="K7" s="9"/>
      <c r="L7" s="50"/>
    </row>
    <row r="8" spans="1:12" s="12" customFormat="1" x14ac:dyDescent="0.15">
      <c r="A8" s="33" t="s">
        <v>31</v>
      </c>
      <c r="B8" s="37">
        <f>B5*B7</f>
        <v>47</v>
      </c>
      <c r="C8" s="38">
        <f>C5*C7</f>
        <v>70.720000000000013</v>
      </c>
      <c r="D8" s="31">
        <f>D5*D7</f>
        <v>4.1624999999999996</v>
      </c>
      <c r="E8" s="38">
        <f>LN(E5*E7)</f>
        <v>-3.5065578973199818</v>
      </c>
      <c r="F8" s="37">
        <f t="shared" ref="F8:K8" si="0">F5</f>
        <v>35</v>
      </c>
      <c r="G8" s="37">
        <f t="shared" si="0"/>
        <v>84</v>
      </c>
      <c r="H8" s="37">
        <f t="shared" si="0"/>
        <v>11.5</v>
      </c>
      <c r="I8" s="37">
        <f t="shared" si="0"/>
        <v>45</v>
      </c>
      <c r="J8" s="37">
        <f t="shared" si="0"/>
        <v>4</v>
      </c>
      <c r="K8" s="37">
        <f t="shared" si="0"/>
        <v>40</v>
      </c>
      <c r="L8" s="49"/>
    </row>
    <row r="9" spans="1:12" s="12" customFormat="1" x14ac:dyDescent="0.15">
      <c r="A9" s="25" t="s">
        <v>18</v>
      </c>
      <c r="B9" s="26" t="s">
        <v>0</v>
      </c>
      <c r="C9" s="27" t="s">
        <v>15</v>
      </c>
      <c r="D9" s="26" t="s">
        <v>16</v>
      </c>
      <c r="E9" s="26" t="s">
        <v>17</v>
      </c>
      <c r="F9" s="26" t="s">
        <v>1</v>
      </c>
      <c r="G9" s="26" t="s">
        <v>2</v>
      </c>
      <c r="H9" s="26" t="s">
        <v>1</v>
      </c>
      <c r="I9" s="26" t="s">
        <v>3</v>
      </c>
      <c r="J9" s="26" t="s">
        <v>26</v>
      </c>
      <c r="K9" s="26" t="s">
        <v>4</v>
      </c>
      <c r="L9" s="49"/>
    </row>
    <row r="10" spans="1:12" s="7" customFormat="1" x14ac:dyDescent="0.15">
      <c r="A10" s="23" t="s">
        <v>11</v>
      </c>
      <c r="B10" s="9">
        <v>-3.3599999999999998E-2</v>
      </c>
      <c r="C10" s="9">
        <v>9.4999999999999998E-3</v>
      </c>
      <c r="D10" s="9">
        <v>0.1953</v>
      </c>
      <c r="E10" s="9">
        <v>9.5399999999999999E-2</v>
      </c>
      <c r="F10" s="9">
        <v>-1.2E-2</v>
      </c>
      <c r="G10" s="9">
        <v>2.6800000000000001E-2</v>
      </c>
      <c r="H10" s="9">
        <v>0.3306</v>
      </c>
      <c r="I10" s="9">
        <v>1.9E-3</v>
      </c>
      <c r="J10" s="9">
        <v>5.5399999999999998E-2</v>
      </c>
      <c r="K10" s="9">
        <v>8.0399999999999999E-2</v>
      </c>
      <c r="L10" s="50"/>
    </row>
    <row r="11" spans="1:12" s="21" customFormat="1" x14ac:dyDescent="0.15">
      <c r="A11" s="24" t="s">
        <v>30</v>
      </c>
      <c r="B11" s="10">
        <f>B8*B10</f>
        <v>-1.5791999999999999</v>
      </c>
      <c r="C11" s="10">
        <f>C8*C10</f>
        <v>0.6718400000000001</v>
      </c>
      <c r="D11" s="10">
        <f t="shared" ref="D11:K11" si="1">D8*D10</f>
        <v>0.81293624999999992</v>
      </c>
      <c r="E11" s="10">
        <f t="shared" si="1"/>
        <v>-0.33452562340432623</v>
      </c>
      <c r="F11" s="10">
        <f t="shared" si="1"/>
        <v>-0.42</v>
      </c>
      <c r="G11" s="10">
        <f t="shared" si="1"/>
        <v>2.2511999999999999</v>
      </c>
      <c r="H11" s="10">
        <f t="shared" si="1"/>
        <v>3.8018999999999998</v>
      </c>
      <c r="I11" s="10">
        <f t="shared" si="1"/>
        <v>8.5500000000000007E-2</v>
      </c>
      <c r="J11" s="10">
        <f t="shared" si="1"/>
        <v>0.22159999999999999</v>
      </c>
      <c r="K11" s="10">
        <f t="shared" si="1"/>
        <v>3.2160000000000002</v>
      </c>
      <c r="L11" s="51"/>
    </row>
    <row r="12" spans="1:12" x14ac:dyDescent="0.15">
      <c r="A12" s="32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2" x14ac:dyDescent="0.15">
      <c r="A13" s="28" t="s">
        <v>22</v>
      </c>
      <c r="B13" s="41">
        <v>10</v>
      </c>
      <c r="C13" s="41" t="s">
        <v>23</v>
      </c>
      <c r="D13" s="41">
        <f>B13*12</f>
        <v>120</v>
      </c>
      <c r="E13" s="41" t="s">
        <v>42</v>
      </c>
      <c r="F13" s="7"/>
      <c r="G13" s="7"/>
      <c r="H13" s="7"/>
      <c r="I13" s="7"/>
      <c r="J13" s="7"/>
      <c r="K13" s="8"/>
    </row>
    <row r="14" spans="1:12" x14ac:dyDescent="0.15">
      <c r="A14" s="13" t="s">
        <v>24</v>
      </c>
      <c r="B14" s="9">
        <v>7.6927000000000002E-3</v>
      </c>
      <c r="C14" s="8"/>
      <c r="D14" s="7"/>
      <c r="E14" s="7"/>
      <c r="F14" s="7"/>
      <c r="G14" s="7"/>
      <c r="H14" s="7"/>
      <c r="I14" s="7"/>
      <c r="J14" s="7"/>
      <c r="K14" s="8"/>
    </row>
    <row r="15" spans="1:12" x14ac:dyDescent="0.15">
      <c r="A15" s="29" t="s">
        <v>21</v>
      </c>
      <c r="B15" s="11">
        <v>-19.906700000000001</v>
      </c>
      <c r="C15" s="30"/>
      <c r="D15" s="7"/>
      <c r="E15" s="7"/>
      <c r="F15" s="7"/>
      <c r="G15" s="7"/>
      <c r="H15" s="7"/>
      <c r="I15" s="7"/>
      <c r="J15" s="7"/>
      <c r="K15" s="8"/>
    </row>
    <row r="16" spans="1:12" s="3" customFormat="1" x14ac:dyDescent="0.15">
      <c r="A16" s="6"/>
      <c r="B16" s="6" t="s">
        <v>20</v>
      </c>
      <c r="C16" s="6" t="s">
        <v>25</v>
      </c>
      <c r="D16" s="6" t="s">
        <v>41</v>
      </c>
      <c r="E16" s="6" t="s">
        <v>39</v>
      </c>
      <c r="F16" s="6" t="s">
        <v>40</v>
      </c>
      <c r="G16" s="14"/>
      <c r="H16" s="14"/>
      <c r="I16" s="14"/>
      <c r="J16" s="14"/>
      <c r="K16" s="15"/>
      <c r="L16" s="53"/>
    </row>
    <row r="17" spans="1:12" s="3" customFormat="1" x14ac:dyDescent="0.15">
      <c r="A17" s="16" t="s">
        <v>27</v>
      </c>
      <c r="B17" s="42">
        <f>B11+C11+D11+E11+F11+G11+H11+I11+J11+K11+B15</f>
        <v>-11.179449373404328</v>
      </c>
      <c r="C17" s="34">
        <f>1-EXP(-EXP(B17)*(EXP(B14*D13)-1)/B14)</f>
        <v>2.7490114084058881E-3</v>
      </c>
      <c r="D17" s="16">
        <f>141.50225 + LN(-0.00553*LN(1 -C17))/0.09165</f>
        <v>20.468913387442115</v>
      </c>
      <c r="E17" s="16">
        <f>D17/(1+1.28047*EXP(0.0344329*(-182.344+D17)))</f>
        <v>20.369904230923325</v>
      </c>
      <c r="F17" s="34">
        <f>1 - EXP(-0.000520363523*EXP(0.090165*E17))</f>
        <v>3.2602127726154562E-3</v>
      </c>
      <c r="G17" s="35"/>
      <c r="H17" s="35"/>
      <c r="I17" s="35"/>
      <c r="J17" s="35"/>
      <c r="K17" s="36"/>
      <c r="L17" s="53"/>
    </row>
    <row r="24" spans="1:12" x14ac:dyDescent="0.15">
      <c r="E24" s="2"/>
    </row>
  </sheetData>
  <mergeCells count="3">
    <mergeCell ref="A1:K1"/>
    <mergeCell ref="A3:K3"/>
    <mergeCell ref="A2:K2"/>
  </mergeCells>
  <phoneticPr fontId="3" type="noConversion"/>
  <hyperlinks>
    <hyperlink ref="A2:K2" r:id="rId1" display="Refs:  &quot;An epigenetic biomarker of aging for lifespan and healthspan&quot;, Aging (Albany NY) 10(4)  573-591 (2018 Apr 18)." xr:uid="{06931DD8-9A80-AE46-A0C7-B42EE4FE6948}"/>
  </hyperlinks>
  <pageMargins left="0.75" right="0.75" top="1" bottom="1" header="0.5" footer="0.5"/>
  <pageSetup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D4BB-0C58-234A-95C7-8F360E9157A4}">
  <dimension ref="A1:L24"/>
  <sheetViews>
    <sheetView zoomScale="182" zoomScaleNormal="150" workbookViewId="0">
      <selection activeCell="J6" sqref="J6"/>
    </sheetView>
  </sheetViews>
  <sheetFormatPr baseColWidth="10" defaultColWidth="8.83203125" defaultRowHeight="13" x14ac:dyDescent="0.15"/>
  <cols>
    <col min="1" max="1" width="7.5" style="1" bestFit="1" customWidth="1"/>
    <col min="2" max="2" width="8.6640625" customWidth="1"/>
    <col min="3" max="3" width="9.33203125" customWidth="1"/>
    <col min="4" max="4" width="8.33203125" customWidth="1"/>
    <col min="5" max="5" width="7.6640625" customWidth="1"/>
    <col min="6" max="6" width="11.6640625" customWidth="1"/>
    <col min="7" max="8" width="9.6640625" customWidth="1"/>
    <col min="9" max="9" width="11.5" customWidth="1"/>
    <col min="10" max="10" width="11.33203125" customWidth="1"/>
    <col min="11" max="11" width="6.1640625" customWidth="1"/>
    <col min="12" max="12" width="19" style="52" customWidth="1"/>
  </cols>
  <sheetData>
    <row r="1" spans="1:12" s="4" customFormat="1" x14ac:dyDescent="0.15">
      <c r="A1" s="54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44"/>
    </row>
    <row r="2" spans="1:12" s="40" customFormat="1" x14ac:dyDescent="0.15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45"/>
    </row>
    <row r="3" spans="1:12" s="39" customFormat="1" x14ac:dyDescent="0.15">
      <c r="A3" s="60" t="s">
        <v>36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46"/>
    </row>
    <row r="4" spans="1:12" s="5" customFormat="1" ht="42" x14ac:dyDescent="0.15">
      <c r="A4" s="17" t="s">
        <v>29</v>
      </c>
      <c r="B4" s="18" t="s">
        <v>33</v>
      </c>
      <c r="C4" s="18" t="s">
        <v>35</v>
      </c>
      <c r="D4" s="18" t="s">
        <v>7</v>
      </c>
      <c r="E4" s="18" t="s">
        <v>43</v>
      </c>
      <c r="F4" s="18" t="s">
        <v>8</v>
      </c>
      <c r="G4" s="18" t="s">
        <v>5</v>
      </c>
      <c r="H4" s="18" t="s">
        <v>9</v>
      </c>
      <c r="I4" s="18" t="s">
        <v>38</v>
      </c>
      <c r="J4" s="18" t="s">
        <v>6</v>
      </c>
      <c r="K4" s="19" t="s">
        <v>10</v>
      </c>
      <c r="L4" s="47"/>
    </row>
    <row r="5" spans="1:12" s="20" customFormat="1" ht="18" x14ac:dyDescent="0.2">
      <c r="A5" s="22" t="s">
        <v>32</v>
      </c>
      <c r="B5" s="22">
        <v>3.6</v>
      </c>
      <c r="C5" s="22">
        <v>1.2</v>
      </c>
      <c r="D5" s="22">
        <v>105</v>
      </c>
      <c r="E5" s="22">
        <v>4</v>
      </c>
      <c r="F5" s="22">
        <v>20</v>
      </c>
      <c r="G5" s="22">
        <v>102</v>
      </c>
      <c r="H5" s="22">
        <v>15</v>
      </c>
      <c r="I5" s="22">
        <v>120</v>
      </c>
      <c r="J5" s="22">
        <v>9.8000000000000007</v>
      </c>
      <c r="K5" s="22">
        <v>40</v>
      </c>
      <c r="L5" s="48"/>
    </row>
    <row r="6" spans="1:12" s="12" customFormat="1" x14ac:dyDescent="0.15">
      <c r="A6" s="25" t="s">
        <v>19</v>
      </c>
      <c r="B6" s="43" t="s">
        <v>13</v>
      </c>
      <c r="C6" s="26" t="s">
        <v>13</v>
      </c>
      <c r="D6" s="26" t="s">
        <v>13</v>
      </c>
      <c r="E6" s="26" t="s">
        <v>14</v>
      </c>
      <c r="F6" s="26" t="s">
        <v>1</v>
      </c>
      <c r="G6" s="26" t="s">
        <v>2</v>
      </c>
      <c r="H6" s="26" t="s">
        <v>1</v>
      </c>
      <c r="I6" s="26" t="s">
        <v>3</v>
      </c>
      <c r="J6" s="26" t="s">
        <v>26</v>
      </c>
      <c r="K6" s="26" t="s">
        <v>4</v>
      </c>
      <c r="L6" s="49"/>
    </row>
    <row r="7" spans="1:12" s="7" customFormat="1" x14ac:dyDescent="0.15">
      <c r="A7" s="23" t="s">
        <v>12</v>
      </c>
      <c r="B7" s="9">
        <v>10</v>
      </c>
      <c r="C7" s="9">
        <v>88.4</v>
      </c>
      <c r="D7" s="9">
        <v>5.5500000000000001E-2</v>
      </c>
      <c r="E7" s="9">
        <v>0.1</v>
      </c>
      <c r="F7" s="9"/>
      <c r="G7" s="9"/>
      <c r="H7" s="9"/>
      <c r="I7" s="9"/>
      <c r="J7" s="9"/>
      <c r="K7" s="9"/>
      <c r="L7" s="50"/>
    </row>
    <row r="8" spans="1:12" s="12" customFormat="1" x14ac:dyDescent="0.15">
      <c r="A8" s="33" t="s">
        <v>31</v>
      </c>
      <c r="B8" s="37">
        <f>B5*B7</f>
        <v>36</v>
      </c>
      <c r="C8" s="38">
        <f>C5*C7</f>
        <v>106.08</v>
      </c>
      <c r="D8" s="31">
        <f>D5*D7</f>
        <v>5.8274999999999997</v>
      </c>
      <c r="E8" s="38">
        <f>LN(E5*E7)</f>
        <v>-0.916290731874155</v>
      </c>
      <c r="F8" s="37">
        <f t="shared" ref="F8:K8" si="0">F5</f>
        <v>20</v>
      </c>
      <c r="G8" s="37">
        <f t="shared" si="0"/>
        <v>102</v>
      </c>
      <c r="H8" s="37">
        <f t="shared" si="0"/>
        <v>15</v>
      </c>
      <c r="I8" s="37">
        <f t="shared" si="0"/>
        <v>120</v>
      </c>
      <c r="J8" s="37">
        <f t="shared" si="0"/>
        <v>9.8000000000000007</v>
      </c>
      <c r="K8" s="37">
        <f t="shared" si="0"/>
        <v>40</v>
      </c>
      <c r="L8" s="49"/>
    </row>
    <row r="9" spans="1:12" s="12" customFormat="1" x14ac:dyDescent="0.15">
      <c r="A9" s="25" t="s">
        <v>18</v>
      </c>
      <c r="B9" s="26" t="s">
        <v>0</v>
      </c>
      <c r="C9" s="27" t="s">
        <v>15</v>
      </c>
      <c r="D9" s="26" t="s">
        <v>16</v>
      </c>
      <c r="E9" s="26" t="s">
        <v>17</v>
      </c>
      <c r="F9" s="26" t="s">
        <v>1</v>
      </c>
      <c r="G9" s="26" t="s">
        <v>2</v>
      </c>
      <c r="H9" s="26" t="s">
        <v>1</v>
      </c>
      <c r="I9" s="26" t="s">
        <v>3</v>
      </c>
      <c r="J9" s="26" t="s">
        <v>26</v>
      </c>
      <c r="K9" s="26" t="s">
        <v>4</v>
      </c>
      <c r="L9" s="49"/>
    </row>
    <row r="10" spans="1:12" s="7" customFormat="1" x14ac:dyDescent="0.15">
      <c r="A10" s="23" t="s">
        <v>11</v>
      </c>
      <c r="B10" s="9">
        <v>-3.3599999999999998E-2</v>
      </c>
      <c r="C10" s="9">
        <v>9.4999999999999998E-3</v>
      </c>
      <c r="D10" s="9">
        <v>0.1953</v>
      </c>
      <c r="E10" s="9">
        <v>9.5399999999999999E-2</v>
      </c>
      <c r="F10" s="9">
        <v>-1.2E-2</v>
      </c>
      <c r="G10" s="9">
        <v>2.6800000000000001E-2</v>
      </c>
      <c r="H10" s="9">
        <v>0.3306</v>
      </c>
      <c r="I10" s="9">
        <v>1.9E-3</v>
      </c>
      <c r="J10" s="9">
        <v>5.5399999999999998E-2</v>
      </c>
      <c r="K10" s="9">
        <v>8.0399999999999999E-2</v>
      </c>
      <c r="L10" s="50"/>
    </row>
    <row r="11" spans="1:12" s="21" customFormat="1" x14ac:dyDescent="0.15">
      <c r="A11" s="24" t="s">
        <v>30</v>
      </c>
      <c r="B11" s="10">
        <f>B8*B10</f>
        <v>-1.2096</v>
      </c>
      <c r="C11" s="10">
        <f>C8*C10</f>
        <v>1.00776</v>
      </c>
      <c r="D11" s="10">
        <f t="shared" ref="D11:K11" si="1">D8*D10</f>
        <v>1.1381107499999998</v>
      </c>
      <c r="E11" s="10">
        <f t="shared" si="1"/>
        <v>-8.7414135820794381E-2</v>
      </c>
      <c r="F11" s="10">
        <f t="shared" si="1"/>
        <v>-0.24</v>
      </c>
      <c r="G11" s="10">
        <f t="shared" si="1"/>
        <v>2.7336</v>
      </c>
      <c r="H11" s="10">
        <f t="shared" si="1"/>
        <v>4.9589999999999996</v>
      </c>
      <c r="I11" s="10">
        <f t="shared" si="1"/>
        <v>0.22800000000000001</v>
      </c>
      <c r="J11" s="10">
        <f t="shared" si="1"/>
        <v>0.54292000000000007</v>
      </c>
      <c r="K11" s="10">
        <f t="shared" si="1"/>
        <v>3.2160000000000002</v>
      </c>
      <c r="L11" s="51"/>
    </row>
    <row r="12" spans="1:12" x14ac:dyDescent="0.15">
      <c r="A12" s="32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2" x14ac:dyDescent="0.15">
      <c r="A13" s="28" t="s">
        <v>22</v>
      </c>
      <c r="B13" s="41">
        <v>10</v>
      </c>
      <c r="C13" s="41" t="s">
        <v>23</v>
      </c>
      <c r="D13" s="41">
        <f>B13*12</f>
        <v>120</v>
      </c>
      <c r="E13" s="41" t="s">
        <v>42</v>
      </c>
      <c r="F13" s="7"/>
      <c r="G13" s="7"/>
      <c r="H13" s="7"/>
      <c r="I13" s="7"/>
      <c r="J13" s="7"/>
      <c r="K13" s="8"/>
    </row>
    <row r="14" spans="1:12" x14ac:dyDescent="0.15">
      <c r="A14" s="13" t="s">
        <v>24</v>
      </c>
      <c r="B14" s="9">
        <v>7.6927000000000002E-3</v>
      </c>
      <c r="C14" s="8"/>
      <c r="D14" s="7"/>
      <c r="E14" s="7"/>
      <c r="F14" s="7"/>
      <c r="G14" s="7"/>
      <c r="H14" s="7"/>
      <c r="I14" s="7"/>
      <c r="J14" s="7"/>
      <c r="K14" s="8"/>
    </row>
    <row r="15" spans="1:12" x14ac:dyDescent="0.15">
      <c r="A15" s="29" t="s">
        <v>21</v>
      </c>
      <c r="B15" s="11">
        <v>-19.906700000000001</v>
      </c>
      <c r="C15" s="30"/>
      <c r="D15" s="7"/>
      <c r="E15" s="7"/>
      <c r="F15" s="7"/>
      <c r="G15" s="7"/>
      <c r="H15" s="7"/>
      <c r="I15" s="7"/>
      <c r="J15" s="7"/>
      <c r="K15" s="8"/>
    </row>
    <row r="16" spans="1:12" s="3" customFormat="1" x14ac:dyDescent="0.15">
      <c r="A16" s="6"/>
      <c r="B16" s="6" t="s">
        <v>20</v>
      </c>
      <c r="C16" s="6" t="s">
        <v>25</v>
      </c>
      <c r="D16" s="6" t="s">
        <v>41</v>
      </c>
      <c r="E16" s="6" t="s">
        <v>39</v>
      </c>
      <c r="F16" s="6" t="s">
        <v>40</v>
      </c>
      <c r="G16" s="14"/>
      <c r="H16" s="14"/>
      <c r="I16" s="14"/>
      <c r="J16" s="14"/>
      <c r="K16" s="15"/>
      <c r="L16" s="53"/>
    </row>
    <row r="17" spans="1:12" s="3" customFormat="1" x14ac:dyDescent="0.15">
      <c r="A17" s="16" t="s">
        <v>27</v>
      </c>
      <c r="B17" s="42">
        <f>B11+C11+D11+E11+F11+G11+H11+I11+J11+K11+B15</f>
        <v>-7.6183233858207942</v>
      </c>
      <c r="C17" s="34">
        <f>1-EXP(-EXP(B17)*(EXP(B14*D13)-1)/B14)</f>
        <v>9.2358854887651609E-2</v>
      </c>
      <c r="D17" s="16">
        <f>141.50225 + LN(-0.00553*LN(1 -C17))/0.09165</f>
        <v>59.324625199592006</v>
      </c>
      <c r="E17" s="16">
        <f>D17/(1+1.28047*EXP(0.0344329*(-182.344+D17)))</f>
        <v>58.245680638523773</v>
      </c>
      <c r="F17" s="34">
        <f>1 - EXP(-0.000520363523*EXP(0.090165*E17))</f>
        <v>9.456032225154487E-2</v>
      </c>
      <c r="G17" s="35"/>
      <c r="H17" s="35"/>
      <c r="I17" s="35"/>
      <c r="J17" s="35"/>
      <c r="K17" s="36"/>
      <c r="L17" s="53"/>
    </row>
    <row r="24" spans="1:12" x14ac:dyDescent="0.15">
      <c r="E24" s="2"/>
    </row>
  </sheetData>
  <mergeCells count="3">
    <mergeCell ref="A1:K1"/>
    <mergeCell ref="A2:K2"/>
    <mergeCell ref="A3:K3"/>
  </mergeCells>
  <hyperlinks>
    <hyperlink ref="A2:K2" r:id="rId1" display="Refs:  &quot;An epigenetic biomarker of aging for lifespan and healthspan&quot;, Aging (Albany NY) 10(4)  573-591 (2018 Apr 18)." xr:uid="{254F0DCD-5B1D-3747-9E9A-C4EE231C18CC}"/>
  </hyperlinks>
  <pageMargins left="0.75" right="0.75" top="1" bottom="1" header="0.5" footer="0.5"/>
  <pageSetup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Average</vt:lpstr>
      <vt:lpstr>Healthy</vt:lpstr>
      <vt:lpstr>Unhealthy</vt:lpstr>
      <vt:lpstr>Average!Print_Area</vt:lpstr>
      <vt:lpstr>Healthy!Print_Area</vt:lpstr>
      <vt:lpstr>Unhealthy!Print_Area</vt:lpstr>
    </vt:vector>
  </TitlesOfParts>
  <Company>Cramer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jcramer@uw.edu</dc:creator>
  <cp:lastModifiedBy>David Lundy</cp:lastModifiedBy>
  <dcterms:created xsi:type="dcterms:W3CDTF">2018-10-29T20:57:45Z</dcterms:created>
  <dcterms:modified xsi:type="dcterms:W3CDTF">2025-03-28T06:32:47Z</dcterms:modified>
</cp:coreProperties>
</file>